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datos\DETERCONSA\PROCESOS\VIA LA FUENTE\INTER\"/>
    </mc:Choice>
  </mc:AlternateContent>
  <xr:revisionPtr revIDLastSave="0" documentId="14_{CB6CFF3D-88E8-4EFA-B485-FC97FE825B32}" xr6:coauthVersionLast="47" xr6:coauthVersionMax="47" xr10:uidLastSave="{00000000-0000-0000-0000-000000000000}"/>
  <bookViews>
    <workbookView xWindow="-120" yWindow="-120" windowWidth="29040" windowHeight="15840" xr2:uid="{5A4ABD0A-54B6-488C-B3A2-658C1BF8B355}"/>
  </bookViews>
  <sheets>
    <sheet name="OFEERTA" sheetId="5" r:id="rId1"/>
  </sheets>
  <externalReferences>
    <externalReference r:id="rId2"/>
  </externalReferences>
  <definedNames>
    <definedName name="_xlnm.Print_Area" localSheetId="0">OFEERTA!$A$1:$F$40</definedName>
    <definedName name="DuracionMeses">'[1]PERSONAL Y OTROS'!$D$10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5" l="1"/>
  <c r="F8" i="5"/>
  <c r="F27" i="5"/>
  <c r="F29" i="5"/>
  <c r="F37" i="5" s="1"/>
  <c r="F16" i="5"/>
  <c r="F15" i="5"/>
  <c r="F34" i="5"/>
  <c r="F33" i="5"/>
  <c r="F32" i="5"/>
  <c r="F31" i="5"/>
  <c r="F22" i="5"/>
  <c r="F21" i="5"/>
  <c r="F9" i="5"/>
  <c r="F10" i="5"/>
  <c r="F11" i="5"/>
  <c r="F12" i="5"/>
  <c r="F13" i="5"/>
  <c r="F14" i="5"/>
  <c r="F7" i="5"/>
  <c r="F17" i="5" l="1"/>
  <c r="F19" i="5" s="1"/>
  <c r="F23" i="5"/>
  <c r="F25" i="5" s="1"/>
  <c r="F36" i="5" l="1"/>
  <c r="F38" i="5" s="1"/>
  <c r="F39" i="5" s="1"/>
  <c r="F40" i="5" s="1"/>
  <c r="F43" i="5" s="1"/>
</calcChain>
</file>

<file path=xl/sharedStrings.xml><?xml version="1.0" encoding="utf-8"?>
<sst xmlns="http://schemas.openxmlformats.org/spreadsheetml/2006/main" count="52" uniqueCount="45">
  <si>
    <t>CARGO</t>
  </si>
  <si>
    <t>CANTIDAD</t>
  </si>
  <si>
    <t>No. DE MESES</t>
  </si>
  <si>
    <t>VALOR PARCIAL</t>
  </si>
  <si>
    <t>PERSONAL PROFESIONAL</t>
  </si>
  <si>
    <t>Director de Interventoria</t>
  </si>
  <si>
    <t>TOTAL</t>
  </si>
  <si>
    <t>FACTOR MULTIPLICADOR</t>
  </si>
  <si>
    <t>SUBTOTAL COSTO PERSONAL PROFESIONAL</t>
  </si>
  <si>
    <t>PERSONAL TÉCNICO</t>
  </si>
  <si>
    <t>Topógrafo</t>
  </si>
  <si>
    <t>Cadenero 1</t>
  </si>
  <si>
    <t>EQUIPOS-VEHICULOS-OTROS</t>
  </si>
  <si>
    <t>Costos de Oficina (Proporcional)</t>
  </si>
  <si>
    <t>COSTO ANTES DE IVA</t>
  </si>
  <si>
    <t>PRESUPUESTO OFICIAL</t>
  </si>
  <si>
    <t>SUBTOTAL COSTO PERSONAL TECNICO</t>
  </si>
  <si>
    <t>%    DEDICACION</t>
  </si>
  <si>
    <t>SUELDO MES BÁSICO</t>
  </si>
  <si>
    <t>Equipo completo de topografia (incluye tránsito, nivel y elementos complementarios)</t>
  </si>
  <si>
    <t>MES</t>
  </si>
  <si>
    <t>OTROS COSTOS DIRECTOS</t>
  </si>
  <si>
    <t>COSTOS OTROS COSTOS DIRECTOS</t>
  </si>
  <si>
    <t>IVA 19%</t>
  </si>
  <si>
    <t>ENSAYOS / ANÁLISIS LAB</t>
  </si>
  <si>
    <t>Ensayos de laboratorios</t>
  </si>
  <si>
    <t>Elaboración de informes, registros fotográficos, soportes, etc</t>
  </si>
  <si>
    <t>Comunicaciones (telefonía fija y/o celular, fax, correo)</t>
  </si>
  <si>
    <t>COSTO PERSONAL</t>
  </si>
  <si>
    <t xml:space="preserve">VALOR TOTAL </t>
  </si>
  <si>
    <t>PLAZO: VEINTIDOS (22) MESES</t>
  </si>
  <si>
    <t>EMPRESA INDUSTRIAL Y COMERCIAL DEL ESTADO DESARROLLO CONJUNTO TERRITORIAL - DETERCONSA</t>
  </si>
  <si>
    <t>Especialista en vías y Transporte</t>
  </si>
  <si>
    <t xml:space="preserve">Especialista en Geotecnía </t>
  </si>
  <si>
    <t>Especialista en Estructuras</t>
  </si>
  <si>
    <t>Especialista Hidráulico</t>
  </si>
  <si>
    <t>Profesional Ambiental</t>
  </si>
  <si>
    <t>Profesional Social</t>
  </si>
  <si>
    <t>Profesional SISO</t>
  </si>
  <si>
    <t>Asesor Jurídica</t>
  </si>
  <si>
    <t xml:space="preserve">Residente de Interventoria </t>
  </si>
  <si>
    <t>Elementos e insumos IMPLEMENTACIÓN PLAN DE CALIDAD</t>
  </si>
  <si>
    <t>INTERVENTORÍA TÉCNICA, ADMINISTRATIVA, FINANCIERA, AMBIENTAL, JURÍDICA Y SISO PARA EL MEJORAMIENTO Y REHABILITACIÓN DE LA VÍA QUE CONDUCE DE TOCANCIPÁ – ZIPAQUIRÁ DESDE EL PUENTE RÍO BOGOTÁ HASTA EL CENTRO POBLADO LA FUENTE DEL MUNICIPIO DE TOCANCIPÁ, DEPARTAMENTO DE CUNDINAMARCA</t>
  </si>
  <si>
    <t xml:space="preserve">POLIZAS, IMPUESTOS </t>
  </si>
  <si>
    <t>GBL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</si>
</sst>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_-;\-* #,##0.00_-;_-* \-??_-;_-@_-"/>
    <numFmt numFmtId="165" formatCode="_-* #,##0.00_-;\-* #,##0.00_-;_-* &quot;-&quot;_-;_-@_-"/>
    <numFmt numFmtId="166" formatCode="_-&quot;$&quot;\ * #,##0.00_-;\-&quot;$&quot;\ * #,##0.00_-;_-&quot;$&quot;\ 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  <fill>
      <patternFill patternType="solid">
        <fgColor rgb="FF5B9BD5"/>
        <bgColor rgb="FF969696"/>
      </patternFill>
    </fill>
    <fill>
      <patternFill patternType="solid">
        <fgColor rgb="FFDEEBF7"/>
        <bgColor rgb="FFCCFFFF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2">
    <xf numFmtId="0" fontId="0" fillId="0" borderId="0"/>
    <xf numFmtId="42" fontId="1" fillId="0" borderId="0" applyFont="0" applyFill="0" applyBorder="0" applyAlignment="0" applyProtection="0"/>
    <xf numFmtId="0" fontId="2" fillId="0" borderId="0"/>
    <xf numFmtId="164" fontId="2" fillId="0" borderId="0" applyBorder="0" applyProtection="0"/>
    <xf numFmtId="0" fontId="2" fillId="2" borderId="0" applyBorder="0" applyProtection="0"/>
    <xf numFmtId="0" fontId="3" fillId="3" borderId="0" applyBorder="0" applyProtection="0"/>
    <xf numFmtId="0" fontId="2" fillId="4" borderId="0" applyBorder="0" applyProtection="0"/>
    <xf numFmtId="9" fontId="2" fillId="0" borderId="0" applyBorder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5" borderId="2" applyNumberFormat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1" fontId="0" fillId="0" borderId="1" xfId="10" applyFont="1" applyBorder="1"/>
    <xf numFmtId="9" fontId="0" fillId="0" borderId="1" xfId="9" applyFont="1" applyBorder="1" applyAlignment="1">
      <alignment horizontal="center" vertical="center"/>
    </xf>
    <xf numFmtId="41" fontId="0" fillId="0" borderId="1" xfId="10" applyFont="1" applyBorder="1" applyAlignment="1">
      <alignment horizontal="center" vertical="center"/>
    </xf>
    <xf numFmtId="165" fontId="0" fillId="0" borderId="1" xfId="10" applyNumberFormat="1" applyFont="1" applyBorder="1" applyAlignment="1">
      <alignment horizontal="center" vertical="center"/>
    </xf>
    <xf numFmtId="166" fontId="0" fillId="0" borderId="1" xfId="1" applyNumberFormat="1" applyFont="1" applyBorder="1"/>
    <xf numFmtId="41" fontId="0" fillId="0" borderId="1" xfId="10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166" fontId="5" fillId="0" borderId="1" xfId="1" applyNumberFormat="1" applyFont="1" applyBorder="1"/>
    <xf numFmtId="41" fontId="0" fillId="0" borderId="0" xfId="0" applyNumberFormat="1"/>
    <xf numFmtId="44" fontId="0" fillId="0" borderId="1" xfId="0" applyNumberFormat="1" applyBorder="1"/>
    <xf numFmtId="166" fontId="0" fillId="0" borderId="0" xfId="1" applyNumberFormat="1" applyFont="1"/>
    <xf numFmtId="44" fontId="5" fillId="0" borderId="1" xfId="0" applyNumberFormat="1" applyFont="1" applyBorder="1"/>
    <xf numFmtId="44" fontId="0" fillId="0" borderId="0" xfId="0" applyNumberFormat="1"/>
    <xf numFmtId="43" fontId="0" fillId="0" borderId="0" xfId="0" applyNumberForma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5" borderId="1" xfId="1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2">
    <cellStyle name="Cálculo" xfId="11" builtinId="22"/>
    <cellStyle name="Excel Built-in 20% - Accent1" xfId="6" xr:uid="{119FDEEF-F4D9-4A8E-B178-B9BD5BFFAEB4}"/>
    <cellStyle name="Excel Built-in 40% - Accent1" xfId="4" xr:uid="{2B41E22E-252C-43F7-AFF5-35EE1C420511}"/>
    <cellStyle name="Excel Built-in Accent1" xfId="5" xr:uid="{3D9F672E-3648-4C9D-909B-48B1FDA1A737}"/>
    <cellStyle name="Millares [0]" xfId="10" builtinId="6"/>
    <cellStyle name="Millares 2" xfId="3" xr:uid="{CD2DF9D4-B8B9-4B45-BC10-EEDF5BA58203}"/>
    <cellStyle name="Moneda [0]" xfId="1" builtinId="7"/>
    <cellStyle name="Moneda 2" xfId="8" xr:uid="{96F6865A-7745-4CF1-9CD3-D686BC53C1FF}"/>
    <cellStyle name="Normal" xfId="0" builtinId="0"/>
    <cellStyle name="Normal 2" xfId="2" xr:uid="{53A74540-5113-47DA-AAA6-C80444BB5374}"/>
    <cellStyle name="Porcentaje" xfId="9" builtinId="5"/>
    <cellStyle name="Porcentaje 2" xfId="7" xr:uid="{06425BE4-745D-4DCA-AEFE-31906DCDF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-RecyHerramientas\GIT-Infraestructura\Infraestructura\GRUPO%20INTERVENTOR&#205;A\Interventor&#237;as%202020\Calculo%20preliminar%20Interventorias%202020\4.6%20Pto%20de%20interventor&#237;a%20Proyectos%20Choco%2006032020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PC DANE"/>
      <sheetName val="CALCULO TARIFAS"/>
      <sheetName val="TARIFAS"/>
      <sheetName val="LISTADO"/>
      <sheetName val="Hoja4"/>
      <sheetName val="Hoja3"/>
      <sheetName val="TarifaMT (2)"/>
      <sheetName val="TarifaMT"/>
      <sheetName val="INFORMACION DEL FP"/>
      <sheetName val="PERSONAL Y OTROS"/>
      <sheetName val="IMPUESTOS Y VR TOTAL"/>
      <sheetName val="FM"/>
      <sheetName val="COSTEO"/>
      <sheetName val="CALCULO"/>
      <sheetName val="AIU"/>
      <sheetName val="COSTEO TOTAL OBRA"/>
      <sheetName val="Componente minimo"/>
      <sheetName val="IPC"/>
      <sheetName val="Ensayos Laboratorio"/>
      <sheetName val="proyecc desembol"/>
      <sheetName val="Top_Y_Batimet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D39B-554C-45C0-A748-26A4E9A7FB7B}">
  <dimension ref="A1:I43"/>
  <sheetViews>
    <sheetView tabSelected="1" view="pageBreakPreview" zoomScale="130" zoomScaleNormal="100" zoomScaleSheetLayoutView="130" workbookViewId="0">
      <selection activeCell="G35" sqref="G35"/>
    </sheetView>
  </sheetViews>
  <sheetFormatPr baseColWidth="10" defaultRowHeight="15" x14ac:dyDescent="0.25"/>
  <cols>
    <col min="1" max="1" width="34.140625" customWidth="1"/>
    <col min="3" max="3" width="13" customWidth="1"/>
    <col min="4" max="4" width="17.7109375" bestFit="1" customWidth="1"/>
    <col min="6" max="6" width="23" customWidth="1"/>
    <col min="7" max="7" width="16.140625" bestFit="1" customWidth="1"/>
    <col min="9" max="9" width="13.28515625" bestFit="1" customWidth="1"/>
  </cols>
  <sheetData>
    <row r="1" spans="1:9" ht="24" customHeight="1" x14ac:dyDescent="0.25">
      <c r="A1" s="22" t="s">
        <v>31</v>
      </c>
      <c r="B1" s="22"/>
      <c r="C1" s="22"/>
      <c r="D1" s="22"/>
      <c r="E1" s="22"/>
      <c r="F1" s="22"/>
    </row>
    <row r="2" spans="1:9" x14ac:dyDescent="0.25">
      <c r="A2" s="18" t="s">
        <v>15</v>
      </c>
      <c r="B2" s="18"/>
      <c r="C2" s="18"/>
      <c r="D2" s="18" t="s">
        <v>30</v>
      </c>
      <c r="E2" s="18"/>
      <c r="F2" s="18"/>
    </row>
    <row r="3" spans="1:9" x14ac:dyDescent="0.25">
      <c r="A3" s="18"/>
      <c r="B3" s="18"/>
      <c r="C3" s="18"/>
      <c r="D3" s="18"/>
      <c r="E3" s="18"/>
      <c r="F3" s="18"/>
    </row>
    <row r="4" spans="1:9" ht="45.75" customHeight="1" x14ac:dyDescent="0.25">
      <c r="A4" s="24" t="s">
        <v>42</v>
      </c>
      <c r="B4" s="24"/>
      <c r="C4" s="24"/>
      <c r="D4" s="24"/>
      <c r="E4" s="24"/>
      <c r="F4" s="24"/>
    </row>
    <row r="5" spans="1:9" ht="30" x14ac:dyDescent="0.25">
      <c r="A5" s="2" t="s">
        <v>0</v>
      </c>
      <c r="B5" s="2" t="s">
        <v>1</v>
      </c>
      <c r="C5" s="2" t="s">
        <v>17</v>
      </c>
      <c r="D5" s="2" t="s">
        <v>18</v>
      </c>
      <c r="E5" s="2" t="s">
        <v>2</v>
      </c>
      <c r="F5" s="2" t="s">
        <v>3</v>
      </c>
    </row>
    <row r="6" spans="1:9" x14ac:dyDescent="0.25">
      <c r="A6" s="20" t="s">
        <v>4</v>
      </c>
      <c r="B6" s="20"/>
      <c r="C6" s="20"/>
      <c r="D6" s="20"/>
      <c r="E6" s="20"/>
      <c r="F6" s="20"/>
    </row>
    <row r="7" spans="1:9" x14ac:dyDescent="0.25">
      <c r="A7" s="3" t="s">
        <v>5</v>
      </c>
      <c r="B7" s="6">
        <v>1</v>
      </c>
      <c r="C7" s="5">
        <v>0.25</v>
      </c>
      <c r="D7" s="8">
        <v>9500000</v>
      </c>
      <c r="E7" s="6">
        <v>22</v>
      </c>
      <c r="F7" s="8">
        <f>+ROUND(((D7*B7)*C7)*E7,2)</f>
        <v>52250000</v>
      </c>
      <c r="H7" s="12"/>
      <c r="I7" s="12"/>
    </row>
    <row r="8" spans="1:9" x14ac:dyDescent="0.25">
      <c r="A8" s="3" t="s">
        <v>40</v>
      </c>
      <c r="B8" s="6">
        <v>2</v>
      </c>
      <c r="C8" s="5">
        <v>1</v>
      </c>
      <c r="D8" s="8">
        <v>7000000</v>
      </c>
      <c r="E8" s="6">
        <v>22</v>
      </c>
      <c r="F8" s="8">
        <f>+ROUND(((D8*B8)*C8)*E8,2)</f>
        <v>308000000</v>
      </c>
    </row>
    <row r="9" spans="1:9" x14ac:dyDescent="0.25">
      <c r="A9" s="3" t="s">
        <v>32</v>
      </c>
      <c r="B9" s="6">
        <v>1</v>
      </c>
      <c r="C9" s="5">
        <v>0.25</v>
      </c>
      <c r="D9" s="8">
        <v>8500000</v>
      </c>
      <c r="E9" s="6">
        <v>22</v>
      </c>
      <c r="F9" s="8">
        <f t="shared" ref="F9:F16" si="0">+ROUND(((D9*B9)*C9)*E9,2)</f>
        <v>46750000</v>
      </c>
    </row>
    <row r="10" spans="1:9" x14ac:dyDescent="0.25">
      <c r="A10" s="3" t="s">
        <v>33</v>
      </c>
      <c r="B10" s="6">
        <v>1</v>
      </c>
      <c r="C10" s="5">
        <v>0.25</v>
      </c>
      <c r="D10" s="8">
        <v>8500000</v>
      </c>
      <c r="E10" s="6">
        <v>22</v>
      </c>
      <c r="F10" s="8">
        <f t="shared" si="0"/>
        <v>46750000</v>
      </c>
    </row>
    <row r="11" spans="1:9" x14ac:dyDescent="0.25">
      <c r="A11" s="3" t="s">
        <v>34</v>
      </c>
      <c r="B11" s="6">
        <v>1</v>
      </c>
      <c r="C11" s="5">
        <v>0.25</v>
      </c>
      <c r="D11" s="8">
        <v>8500000</v>
      </c>
      <c r="E11" s="6">
        <v>22</v>
      </c>
      <c r="F11" s="8">
        <f t="shared" si="0"/>
        <v>46750000</v>
      </c>
    </row>
    <row r="12" spans="1:9" x14ac:dyDescent="0.25">
      <c r="A12" s="3" t="s">
        <v>35</v>
      </c>
      <c r="B12" s="6">
        <v>1</v>
      </c>
      <c r="C12" s="5">
        <v>0.25</v>
      </c>
      <c r="D12" s="8">
        <v>8500000</v>
      </c>
      <c r="E12" s="6">
        <v>22</v>
      </c>
      <c r="F12" s="8">
        <f t="shared" si="0"/>
        <v>46750000</v>
      </c>
    </row>
    <row r="13" spans="1:9" x14ac:dyDescent="0.25">
      <c r="A13" s="3" t="s">
        <v>36</v>
      </c>
      <c r="B13" s="6">
        <v>1</v>
      </c>
      <c r="C13" s="5">
        <v>0.25</v>
      </c>
      <c r="D13" s="8">
        <v>6500000</v>
      </c>
      <c r="E13" s="6">
        <v>22</v>
      </c>
      <c r="F13" s="8">
        <f t="shared" si="0"/>
        <v>35750000</v>
      </c>
    </row>
    <row r="14" spans="1:9" x14ac:dyDescent="0.25">
      <c r="A14" s="3" t="s">
        <v>37</v>
      </c>
      <c r="B14" s="6">
        <v>1</v>
      </c>
      <c r="C14" s="5">
        <v>1</v>
      </c>
      <c r="D14" s="8">
        <v>6500000</v>
      </c>
      <c r="E14" s="6">
        <v>22</v>
      </c>
      <c r="F14" s="8">
        <f t="shared" si="0"/>
        <v>143000000</v>
      </c>
    </row>
    <row r="15" spans="1:9" x14ac:dyDescent="0.25">
      <c r="A15" s="3" t="s">
        <v>38</v>
      </c>
      <c r="B15" s="6">
        <v>1</v>
      </c>
      <c r="C15" s="5">
        <v>1</v>
      </c>
      <c r="D15" s="8">
        <v>6500000</v>
      </c>
      <c r="E15" s="6">
        <v>22</v>
      </c>
      <c r="F15" s="8">
        <f t="shared" si="0"/>
        <v>143000000</v>
      </c>
    </row>
    <row r="16" spans="1:9" x14ac:dyDescent="0.25">
      <c r="A16" s="3" t="s">
        <v>39</v>
      </c>
      <c r="B16" s="6">
        <v>1</v>
      </c>
      <c r="C16" s="5">
        <v>0.2</v>
      </c>
      <c r="D16" s="8">
        <v>7000000</v>
      </c>
      <c r="E16" s="6">
        <v>22</v>
      </c>
      <c r="F16" s="8">
        <f t="shared" si="0"/>
        <v>30800000</v>
      </c>
    </row>
    <row r="17" spans="1:7" x14ac:dyDescent="0.25">
      <c r="A17" s="20" t="s">
        <v>6</v>
      </c>
      <c r="B17" s="20"/>
      <c r="C17" s="20"/>
      <c r="D17" s="20"/>
      <c r="E17" s="20"/>
      <c r="F17" s="11">
        <f>SUM(F7:F16)</f>
        <v>899800000</v>
      </c>
    </row>
    <row r="18" spans="1:7" x14ac:dyDescent="0.25">
      <c r="A18" s="22" t="s">
        <v>7</v>
      </c>
      <c r="B18" s="22"/>
      <c r="C18" s="22"/>
      <c r="D18" s="22"/>
      <c r="E18" s="22"/>
      <c r="F18" s="7">
        <v>2.29</v>
      </c>
    </row>
    <row r="19" spans="1:7" ht="22.5" customHeight="1" x14ac:dyDescent="0.25">
      <c r="A19" s="23" t="s">
        <v>8</v>
      </c>
      <c r="B19" s="23"/>
      <c r="C19" s="23"/>
      <c r="D19" s="23"/>
      <c r="E19" s="23"/>
      <c r="F19" s="10">
        <f>+ROUND(F17*F18,2)</f>
        <v>2060542000</v>
      </c>
      <c r="G19" s="17"/>
    </row>
    <row r="20" spans="1:7" x14ac:dyDescent="0.25">
      <c r="A20" s="20" t="s">
        <v>9</v>
      </c>
      <c r="B20" s="20"/>
      <c r="C20" s="20"/>
      <c r="D20" s="20"/>
      <c r="E20" s="20"/>
      <c r="F20" s="20"/>
    </row>
    <row r="21" spans="1:7" x14ac:dyDescent="0.25">
      <c r="A21" s="3" t="s">
        <v>10</v>
      </c>
      <c r="B21" s="4">
        <v>1</v>
      </c>
      <c r="C21" s="5">
        <v>1</v>
      </c>
      <c r="D21" s="8">
        <v>4500000</v>
      </c>
      <c r="E21" s="6">
        <v>22</v>
      </c>
      <c r="F21" s="8">
        <f t="shared" ref="F21:F22" si="1">+ROUND(((D21*B21)*C21)*E21,2)</f>
        <v>99000000</v>
      </c>
    </row>
    <row r="22" spans="1:7" x14ac:dyDescent="0.25">
      <c r="A22" s="3" t="s">
        <v>11</v>
      </c>
      <c r="B22" s="4">
        <v>1</v>
      </c>
      <c r="C22" s="5">
        <v>1</v>
      </c>
      <c r="D22" s="8">
        <v>2000000</v>
      </c>
      <c r="E22" s="6">
        <v>22</v>
      </c>
      <c r="F22" s="8">
        <f t="shared" si="1"/>
        <v>44000000</v>
      </c>
    </row>
    <row r="23" spans="1:7" x14ac:dyDescent="0.25">
      <c r="A23" s="20" t="s">
        <v>6</v>
      </c>
      <c r="B23" s="20"/>
      <c r="C23" s="20"/>
      <c r="D23" s="20"/>
      <c r="E23" s="20"/>
      <c r="F23" s="8">
        <f>SUM(F21:F22)</f>
        <v>143000000</v>
      </c>
    </row>
    <row r="24" spans="1:7" x14ac:dyDescent="0.25">
      <c r="A24" s="22" t="s">
        <v>7</v>
      </c>
      <c r="B24" s="22"/>
      <c r="C24" s="22"/>
      <c r="D24" s="22"/>
      <c r="E24" s="22"/>
      <c r="F24" s="7">
        <v>2.29</v>
      </c>
    </row>
    <row r="25" spans="1:7" x14ac:dyDescent="0.25">
      <c r="A25" s="23" t="s">
        <v>16</v>
      </c>
      <c r="B25" s="23"/>
      <c r="C25" s="23"/>
      <c r="D25" s="23"/>
      <c r="E25" s="23"/>
      <c r="F25" s="10">
        <f>+ROUND(F23*F24,2)</f>
        <v>327470000</v>
      </c>
    </row>
    <row r="26" spans="1:7" x14ac:dyDescent="0.25">
      <c r="A26" s="19" t="s">
        <v>12</v>
      </c>
      <c r="B26" s="19"/>
      <c r="C26" s="19"/>
      <c r="D26" s="19"/>
      <c r="E26" s="19"/>
      <c r="F26" s="19"/>
    </row>
    <row r="27" spans="1:7" ht="39" customHeight="1" x14ac:dyDescent="0.25">
      <c r="A27" s="21" t="s">
        <v>19</v>
      </c>
      <c r="B27" s="21"/>
      <c r="C27" s="1" t="s">
        <v>20</v>
      </c>
      <c r="D27" s="10">
        <v>6000000</v>
      </c>
      <c r="E27" s="9">
        <v>22</v>
      </c>
      <c r="F27" s="10">
        <f>+ROUND(D27*E27,2)</f>
        <v>132000000</v>
      </c>
    </row>
    <row r="28" spans="1:7" x14ac:dyDescent="0.25">
      <c r="A28" s="20" t="s">
        <v>24</v>
      </c>
      <c r="B28" s="20"/>
      <c r="C28" s="20"/>
      <c r="D28" s="20"/>
      <c r="E28" s="20"/>
      <c r="F28" s="20"/>
    </row>
    <row r="29" spans="1:7" x14ac:dyDescent="0.25">
      <c r="A29" s="21" t="s">
        <v>25</v>
      </c>
      <c r="B29" s="21"/>
      <c r="C29" s="1" t="s">
        <v>20</v>
      </c>
      <c r="D29" s="10">
        <v>12302415.916526595</v>
      </c>
      <c r="E29" s="9">
        <v>12</v>
      </c>
      <c r="F29" s="10">
        <f>+ROUND(D29*E29,2)</f>
        <v>147628991</v>
      </c>
    </row>
    <row r="30" spans="1:7" ht="29.25" customHeight="1" x14ac:dyDescent="0.25">
      <c r="A30" s="20" t="s">
        <v>21</v>
      </c>
      <c r="B30" s="20"/>
      <c r="C30" s="20"/>
      <c r="D30" s="20"/>
      <c r="E30" s="20"/>
      <c r="F30" s="20"/>
    </row>
    <row r="31" spans="1:7" ht="32.25" customHeight="1" x14ac:dyDescent="0.25">
      <c r="A31" s="21" t="s">
        <v>26</v>
      </c>
      <c r="B31" s="21"/>
      <c r="C31" s="1" t="s">
        <v>20</v>
      </c>
      <c r="D31" s="10">
        <v>5000000</v>
      </c>
      <c r="E31" s="6">
        <v>6</v>
      </c>
      <c r="F31" s="10">
        <f>+ROUND(D31*E31,2)</f>
        <v>30000000</v>
      </c>
    </row>
    <row r="32" spans="1:7" ht="32.25" customHeight="1" x14ac:dyDescent="0.25">
      <c r="A32" s="21" t="s">
        <v>27</v>
      </c>
      <c r="B32" s="21"/>
      <c r="C32" s="1" t="s">
        <v>20</v>
      </c>
      <c r="D32" s="10">
        <v>3000000</v>
      </c>
      <c r="E32" s="6">
        <v>6</v>
      </c>
      <c r="F32" s="10">
        <f>+ROUND(D32*E32,2)</f>
        <v>18000000</v>
      </c>
    </row>
    <row r="33" spans="1:6" ht="22.5" customHeight="1" x14ac:dyDescent="0.25">
      <c r="A33" s="21" t="s">
        <v>13</v>
      </c>
      <c r="B33" s="21"/>
      <c r="C33" s="1" t="s">
        <v>20</v>
      </c>
      <c r="D33" s="10">
        <v>4000000</v>
      </c>
      <c r="E33" s="6">
        <v>8</v>
      </c>
      <c r="F33" s="10">
        <f>+ROUND(D33*E33,2)</f>
        <v>32000000</v>
      </c>
    </row>
    <row r="34" spans="1:6" ht="33" customHeight="1" x14ac:dyDescent="0.25">
      <c r="A34" s="21" t="s">
        <v>41</v>
      </c>
      <c r="B34" s="21"/>
      <c r="C34" s="1" t="s">
        <v>20</v>
      </c>
      <c r="D34" s="10">
        <v>25000000</v>
      </c>
      <c r="E34" s="6">
        <v>19</v>
      </c>
      <c r="F34" s="10">
        <f>+ROUND(D34*E34,2)</f>
        <v>475000000</v>
      </c>
    </row>
    <row r="35" spans="1:6" ht="33" customHeight="1" x14ac:dyDescent="0.25">
      <c r="A35" s="21" t="s">
        <v>43</v>
      </c>
      <c r="B35" s="21"/>
      <c r="C35" s="1" t="s">
        <v>44</v>
      </c>
      <c r="D35" s="10">
        <v>435294299</v>
      </c>
      <c r="E35" s="6">
        <v>1</v>
      </c>
      <c r="F35" s="10">
        <f>+ROUND(D35*E35,2)</f>
        <v>435294299</v>
      </c>
    </row>
    <row r="36" spans="1:6" x14ac:dyDescent="0.25">
      <c r="A36" s="18" t="s">
        <v>28</v>
      </c>
      <c r="B36" s="18"/>
      <c r="C36" s="18"/>
      <c r="D36" s="18"/>
      <c r="E36" s="18"/>
      <c r="F36" s="13">
        <f>+F19+F25</f>
        <v>2388012000</v>
      </c>
    </row>
    <row r="37" spans="1:6" x14ac:dyDescent="0.25">
      <c r="A37" s="18" t="s">
        <v>22</v>
      </c>
      <c r="B37" s="18"/>
      <c r="C37" s="18"/>
      <c r="D37" s="18"/>
      <c r="E37" s="18"/>
      <c r="F37" s="13">
        <f>+F27+F29+F31+F32+F33+F34+F35</f>
        <v>1269923290</v>
      </c>
    </row>
    <row r="38" spans="1:6" x14ac:dyDescent="0.25">
      <c r="A38" s="18" t="s">
        <v>14</v>
      </c>
      <c r="B38" s="18"/>
      <c r="C38" s="18"/>
      <c r="D38" s="18"/>
      <c r="E38" s="18"/>
      <c r="F38" s="13">
        <f>SUM(F36:F37)</f>
        <v>3657935290</v>
      </c>
    </row>
    <row r="39" spans="1:6" x14ac:dyDescent="0.25">
      <c r="A39" s="18" t="s">
        <v>23</v>
      </c>
      <c r="B39" s="18"/>
      <c r="C39" s="18"/>
      <c r="D39" s="18"/>
      <c r="E39" s="18"/>
      <c r="F39" s="10">
        <f>+ROUND(F38*0.19,0)</f>
        <v>695007705</v>
      </c>
    </row>
    <row r="40" spans="1:6" x14ac:dyDescent="0.25">
      <c r="A40" s="19" t="s">
        <v>29</v>
      </c>
      <c r="B40" s="19"/>
      <c r="C40" s="19"/>
      <c r="D40" s="19"/>
      <c r="E40" s="19"/>
      <c r="F40" s="15">
        <f>SUM(F38:F39)</f>
        <v>4352942995</v>
      </c>
    </row>
    <row r="42" spans="1:6" x14ac:dyDescent="0.25">
      <c r="F42" s="14">
        <v>4352942995</v>
      </c>
    </row>
    <row r="43" spans="1:6" x14ac:dyDescent="0.25">
      <c r="F43" s="16">
        <f>+F42-F40</f>
        <v>0</v>
      </c>
    </row>
  </sheetData>
  <mergeCells count="28">
    <mergeCell ref="A6:F6"/>
    <mergeCell ref="A35:B35"/>
    <mergeCell ref="A4:F4"/>
    <mergeCell ref="A1:F1"/>
    <mergeCell ref="D2:F2"/>
    <mergeCell ref="A2:C2"/>
    <mergeCell ref="A3:F3"/>
    <mergeCell ref="A17:E17"/>
    <mergeCell ref="A18:E18"/>
    <mergeCell ref="A19:E19"/>
    <mergeCell ref="A20:F20"/>
    <mergeCell ref="A24:E24"/>
    <mergeCell ref="A23:E23"/>
    <mergeCell ref="A27:B27"/>
    <mergeCell ref="A26:F26"/>
    <mergeCell ref="A28:F28"/>
    <mergeCell ref="A29:B29"/>
    <mergeCell ref="A25:E25"/>
    <mergeCell ref="A37:E37"/>
    <mergeCell ref="A38:E38"/>
    <mergeCell ref="A39:E39"/>
    <mergeCell ref="A40:E40"/>
    <mergeCell ref="A30:F30"/>
    <mergeCell ref="A31:B31"/>
    <mergeCell ref="A32:B32"/>
    <mergeCell ref="A33:B33"/>
    <mergeCell ref="A34:B34"/>
    <mergeCell ref="A36:E36"/>
  </mergeCells>
  <pageMargins left="0.7" right="0.7" top="0.75" bottom="0.75" header="0.3" footer="0.3"/>
  <pageSetup paperSize="9" scale="80" orientation="portrait" r:id="rId1"/>
  <ignoredErrors>
    <ignoredError sqref="F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OFEERTA</vt:lpstr>
      <vt:lpstr>OFEERTA!Área_de_impresión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Julián Gil Ramírez</dc:creator>
  <cp:lastModifiedBy>Julián Gil Ramírez</cp:lastModifiedBy>
  <dcterms:created xsi:type="dcterms:W3CDTF">2022-02-23T15:14:20Z</dcterms:created>
  <dcterms:modified xsi:type="dcterms:W3CDTF">2026-01-08T22:56:49Z</dcterms:modified>
</cp:coreProperties>
</file>